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<sst xmlns="http://schemas.openxmlformats.org/spreadsheetml/2006/main" count="434" uniqueCount="176">
  <si>
    <t>1. What direction do you think the S&amp;P500 index will move from this coming Monday's open to Friday's close (December 12th through December 16th)?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</si>
  <si>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</si>
  <si>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</si>
  <si>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4a.Â The FOMC will announce their next move on interest rates on Wednesday, 12/14/2016. Do you think they will raise rates this time?</t>
  </si>
  <si>
    <t>4b. What impact do you think their decision have?</t>
  </si>
  <si>
    <t>BONUS: If we created an app to make it easier to fill out the survey and read the weekly report from your phone would you use it?</t>
  </si>
  <si>
    <t>Yes, Other:BONUS: If we created an app to make it easier to fill out the survey and read the weekly report from your phone would you use it?</t>
  </si>
  <si>
    <t>5. Additional Comments/Questions/Suggestions?</t>
  </si>
  <si>
    <t>aftersurvey</t>
  </si>
  <si>
    <t>Higher</t>
  </si>
  <si>
    <t>trumpd</t>
  </si>
  <si>
    <t>No (won't raise)</t>
  </si>
  <si>
    <t>No</t>
  </si>
  <si>
    <t>I am thinking this stock and others OCEAN RIG UDW INC</t>
  </si>
  <si>
    <t>I heard Gundlach told Reuters that "He does not think the Fed is likely to raise rate"</t>
  </si>
  <si>
    <t>Low battery will be my main concern Sorry</t>
  </si>
  <si>
    <t>nil</t>
  </si>
  <si>
    <t>Yes, Other</t>
  </si>
  <si>
    <t>No rate hike and great economic news keeps the market churning.</t>
  </si>
  <si>
    <t>Robust movement to the upside.</t>
  </si>
  <si>
    <t>Yes, Android</t>
  </si>
  <si>
    <t>Depozyt.</t>
  </si>
  <si>
    <t>SiÅ‚a-nabywcza</t>
  </si>
  <si>
    <t>Thank you . Ok !</t>
  </si>
  <si>
    <t>santa rally</t>
  </si>
  <si>
    <t>Yes (will raise)</t>
  </si>
  <si>
    <t>priced in</t>
  </si>
  <si>
    <t xml:space="preserve">Fund Managers chasing stocks - </t>
  </si>
  <si>
    <t>Financials will continue their upward progression</t>
  </si>
  <si>
    <t>All time frames are trending up.</t>
  </si>
  <si>
    <t>If they raise, it will have no impact. If they don't raise ???</t>
  </si>
  <si>
    <t>Trump Rally</t>
  </si>
  <si>
    <t>Markets will crash.  Fundamentals do not support sky high valuations.  Only the Fed, ECB and BOJ have funded the party.  They are taking their booze and leaving the party.</t>
  </si>
  <si>
    <t>market timing theory</t>
  </si>
  <si>
    <t>already priced in</t>
  </si>
  <si>
    <t>Yes, Apple</t>
  </si>
  <si>
    <t>I think the market will fall slightly on an interest rate hike and  will end the week higher</t>
  </si>
  <si>
    <t xml:space="preserve">The market  is ready for an interest rate hike.  It may move higher   for this week  but  other factors  in the following week may cause  a sell off  due to  profit taking. </t>
  </si>
  <si>
    <t>Computer, ( do not use an I Pnhone.)</t>
  </si>
  <si>
    <t xml:space="preserve">I am concerned that  a drive by Democrats  and others,  to cause Electors under pressure to change their votes on the 19th in favor of Clinton and  even a hint that  that may be happening will send the market down in big time. </t>
  </si>
  <si>
    <t>higher bullish market</t>
  </si>
  <si>
    <t>Trump hitting the ground running</t>
  </si>
  <si>
    <t>market temporarily down, then up again in 2016. Not sure about 2017 - it may echo 2016 down sharply and up again.</t>
  </si>
  <si>
    <t>THE TIME OF YEAR</t>
  </si>
  <si>
    <t>NONE</t>
  </si>
  <si>
    <t>Trump Rally has momentum</t>
  </si>
  <si>
    <t>None</t>
  </si>
  <si>
    <t>End of year investing of work bonuses. Higher optimism for lowering business regulations, lower taxes</t>
  </si>
  <si>
    <t>Tighten real estate market. Pressure on builders. Better for banks.</t>
  </si>
  <si>
    <t>Merry Christmas and a happier new year for everyone!</t>
  </si>
  <si>
    <t xml:space="preserve">Because 80% of the "free market" is the churning of the Oligarchs through their Hedge funds and "Investment Banks"...they are jacking up the DOW to lure in the suckers that have been waiting on the sidelines so that they can cut them off at the knees after the glow wears off the Trumpster.  That will start when he has to raise the National Debt Ceiling, and he runs into the Teaparty wing of Congress </t>
  </si>
  <si>
    <t>not much, until the dollar goes to parity with the Euro</t>
  </si>
  <si>
    <t>Report the results to the participants</t>
  </si>
  <si>
    <t>Interest rate hike has been discounted in maket.  Investors will sell in Jan due to decrease income tax.</t>
  </si>
  <si>
    <t>None.  Market goes higher.</t>
  </si>
  <si>
    <t>Short-covering and irrational exuberance will drive this market to even more dangerous levels.  No one wants to be left behind who has idle cash and dips will be bought unless Janet says words that scare the market.  There is no overhead supply.</t>
  </si>
  <si>
    <t>The equity markets will love it because uncertainty will be eliminated.  Bonds and gold may even rally before they continue lower.</t>
  </si>
  <si>
    <t>Conventional wisdom continues to be wrong and fortunes could have been made by knowing less about what the experts think or the historians publish.</t>
  </si>
  <si>
    <t>holidays and Trump rally</t>
  </si>
  <si>
    <t>markets should continue to rally for six months</t>
  </si>
  <si>
    <t>The current trend is in place, but we are very overbought and cannot go up forever.  I see certain sectors softening already.</t>
  </si>
  <si>
    <t>None currently I don't think they will raise as much as predicted by the futures</t>
  </si>
  <si>
    <t>I used my phone extensively when I traveled for a living, I work from a home office now and much prefer a fast large multi monitor computer.  If I still traveled I would love the mobile ap.</t>
  </si>
  <si>
    <t>timing</t>
  </si>
  <si>
    <t>none</t>
  </si>
  <si>
    <t>bull!</t>
  </si>
  <si>
    <t>Gold skyrocket!</t>
  </si>
  <si>
    <t>don't worry, be happy!</t>
  </si>
  <si>
    <t>Best six months of year</t>
  </si>
  <si>
    <t>None as already built in</t>
  </si>
  <si>
    <t xml:space="preserve">Bull market </t>
  </si>
  <si>
    <t>Fully anticipated so the rate decision won't move the market but the "future guidance" will</t>
  </si>
  <si>
    <t>Play out of Santa/Trump rally</t>
  </si>
  <si>
    <t>It has mostly been factored in.</t>
  </si>
  <si>
    <t>N/A</t>
  </si>
  <si>
    <t>either android or apple</t>
  </si>
  <si>
    <t>send the results directly in the email in addition to the PDF, its easier if i can see it right away, saves time  and time is money</t>
  </si>
  <si>
    <t>Santa Rally</t>
  </si>
  <si>
    <t xml:space="preserve">Trend is up; A-d line is up; seasonal tendency is up. </t>
  </si>
  <si>
    <t>No impact, already priced in.</t>
  </si>
  <si>
    <t>People realize the Trump administration will begin immediately making moves to boost the US economy.</t>
  </si>
  <si>
    <t>minimal</t>
  </si>
  <si>
    <t>Market sentiment good along with seasonality. The move up likely to continue.</t>
  </si>
  <si>
    <t>None - expected.</t>
  </si>
  <si>
    <t>minnor</t>
  </si>
  <si>
    <t>l think we are in a bull market because of the trump effect.</t>
  </si>
  <si>
    <t>Trump's pro-growth policies, new retail investor participation, technical resistance levels have been cleared</t>
  </si>
  <si>
    <t>the raise has been priced in and should have no to minimal impact</t>
  </si>
  <si>
    <t>We're in a new bull market</t>
  </si>
  <si>
    <t>Trump Rally continues, but need added volume.</t>
  </si>
  <si>
    <t>More money may go into bonds, but stocks may benefit too.</t>
  </si>
  <si>
    <t>I bought the UVXY a few weeks ago and it keeps making lower lows.</t>
  </si>
  <si>
    <t>A quick spike up/down in the VIX &amp; SPY that day but it will settle down by end of day; everyone has expected this.</t>
  </si>
  <si>
    <t>Trump</t>
  </si>
  <si>
    <t>Lower</t>
  </si>
  <si>
    <t>Fed will be modestly more hawkish and cause a short term pause.</t>
  </si>
  <si>
    <t>The statement will have the most impact. The decision to raise is a formality.</t>
  </si>
  <si>
    <t>technicals</t>
  </si>
  <si>
    <t>use either android or desktop - most convenient</t>
  </si>
  <si>
    <t xml:space="preserve">Overbought for this week. </t>
  </si>
  <si>
    <t>Market pullback.</t>
  </si>
  <si>
    <t>None.</t>
  </si>
  <si>
    <t>NYSE BPI positive, but advance/decline not confirming</t>
  </si>
  <si>
    <t>Savers + vs debtors -</t>
  </si>
  <si>
    <t>low put/call ratio</t>
  </si>
  <si>
    <t>Negligible.</t>
  </si>
  <si>
    <t>seasonal weakness and need pullback</t>
  </si>
  <si>
    <t>trading range</t>
  </si>
  <si>
    <t>lower for the sp500</t>
  </si>
  <si>
    <t>n/a</t>
  </si>
  <si>
    <t>tax selling</t>
  </si>
  <si>
    <t>SPY is very overbought</t>
  </si>
  <si>
    <t>Not much.  It looks to be already priced in</t>
  </si>
  <si>
    <t>Rising VIX.</t>
  </si>
  <si>
    <t>Market selloff.</t>
  </si>
  <si>
    <t>market is over-bought and due for a correction</t>
  </si>
  <si>
    <t>if they raise 1/2 per cent it will be very bearish for stocks</t>
  </si>
  <si>
    <t>rise in rates</t>
  </si>
  <si>
    <t>down</t>
  </si>
  <si>
    <t>It has run up too far too fast with the volatility extremely low.  Odds favor a correction of some kind.</t>
  </si>
  <si>
    <t>Elliott wave 4</t>
  </si>
  <si>
    <t>negligible</t>
  </si>
  <si>
    <t>We've had new high after new high, with nary a break in between. All of this high sentiment and overbought readings will have to be resolved in some way soon (when funds have to settle up before the new year).  As we plan for what Washington really can do this next 180 days, some of that sentiment will burn off and we'll get the breather we need.</t>
  </si>
  <si>
    <t>None of any real significance at this point. The market has already priced in a 1/4-pt hike (since late Oct).</t>
  </si>
  <si>
    <t>I don't want another s/w app running on my device doing things that I may not be aware of. I won't use it just to do this. Having to read and type makes one have to think (what a concept-whoops, there I go again)!</t>
  </si>
  <si>
    <t>raising interest rate</t>
  </si>
  <si>
    <t xml:space="preserve">the amount will be small but the impact may be psychological </t>
  </si>
  <si>
    <t xml:space="preserve">Over bought market, buy rumor sell news on the rate hike </t>
  </si>
  <si>
    <t xml:space="preserve">Sell down </t>
  </si>
  <si>
    <t>Italian bank/economy problems, uncertainty about the FOMC meeting.</t>
  </si>
  <si>
    <t>expected....baked into the cake already</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</si>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</sst>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5225"/>
          <c:y val="0.2305"/>
          <c:w val="0.91575"/>
          <c:h val="0.7252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history!$C$4:$C$170</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history!$D$4:$D$170</c:f>
              <c:numCache/>
            </c:numRef>
          </c:val>
        </c:ser>
        <c:gapWidth val="100"/>
        <c:axId val="62768962"/>
        <c:axId val="28049747"/>
      </c:barChart>
      <c:catAx>
        <c:axId val="62768962"/>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8049747"/>
        <c:crossesAt val="0"/>
        <c:auto val="0"/>
        <c:lblOffset val="100"/>
        <c:noMultiLvlLbl val="0"/>
      </c:catAx>
      <c:valAx>
        <c:axId val="28049747"/>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2768962"/>
        <c:crossesAt val="1"/>
        <c:crossBetween val="between"/>
        <c:dispUnits/>
      </c:valAx>
      <c:spPr>
        <a:noFill/>
        <a:ln w="3175">
          <a:solidFill>
            <a:srgbClr val="B3B3B3"/>
          </a:solidFill>
        </a:ln>
      </c:spPr>
    </c:plotArea>
    <c:legend>
      <c:legendPos val="r"/>
      <c:layout>
        <c:manualLayout>
          <c:xMode val="edge"/>
          <c:yMode val="edge"/>
          <c:x val="0.41075"/>
          <c:y val="0.15025"/>
          <c:w val="0.188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05"/>
          <c:y val="0.24"/>
          <c:w val="0.913"/>
          <c:h val="0.706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history!$G$4:$G$170</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history!$H$4:$H$170</c:f>
              <c:numCache/>
            </c:numRef>
          </c:val>
        </c:ser>
        <c:gapWidth val="100"/>
        <c:axId val="51121132"/>
        <c:axId val="57437005"/>
      </c:barChart>
      <c:catAx>
        <c:axId val="51121132"/>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7437005"/>
        <c:crossesAt val="0"/>
        <c:auto val="0"/>
        <c:lblOffset val="100"/>
        <c:noMultiLvlLbl val="0"/>
      </c:catAx>
      <c:valAx>
        <c:axId val="57437005"/>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1121132"/>
        <c:crossesAt val="1"/>
        <c:crossBetween val="between"/>
        <c:dispUnits/>
      </c:valAx>
      <c:spPr>
        <a:noFill/>
        <a:ln w="3175">
          <a:solidFill>
            <a:srgbClr val="B3B3B3"/>
          </a:solidFill>
        </a:ln>
      </c:spPr>
    </c:plotArea>
    <c:legend>
      <c:legendPos val="r"/>
      <c:layout>
        <c:manualLayout>
          <c:xMode val="edge"/>
          <c:yMode val="edge"/>
          <c:x val="0.31225"/>
          <c:y val="0.16"/>
          <c:w val="0.412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425"/>
          <c:y val="0.27325"/>
          <c:w val="0.9175"/>
          <c:h val="0.662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history!$E$4:$E$170</c:f>
              <c:numCache/>
            </c:numRef>
          </c:val>
        </c:ser>
        <c:gapWidth val="100"/>
        <c:axId val="47170998"/>
        <c:axId val="21885799"/>
      </c:barChart>
      <c:catAx>
        <c:axId val="47170998"/>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1885799"/>
        <c:crossesAt val="0"/>
        <c:auto val="0"/>
        <c:lblOffset val="100"/>
        <c:noMultiLvlLbl val="0"/>
      </c:catAx>
      <c:valAx>
        <c:axId val="21885799"/>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7170998"/>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075"/>
          <c:y val="0.276"/>
          <c:w val="0.9275"/>
          <c:h val="0.656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history!$B$4:$B$170</c:f>
              <c:strCache/>
            </c:strRef>
          </c:cat>
          <c:val>
            <c:numRef>
              <c:f>history!$I$4:$I$170</c:f>
              <c:numCache/>
            </c:numRef>
          </c:val>
        </c:ser>
        <c:gapWidth val="100"/>
        <c:axId val="62754464"/>
        <c:axId val="27919265"/>
      </c:barChart>
      <c:catAx>
        <c:axId val="62754464"/>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7919265"/>
        <c:crossesAt val="0"/>
        <c:auto val="0"/>
        <c:lblOffset val="100"/>
        <c:noMultiLvlLbl val="0"/>
      </c:catAx>
      <c:valAx>
        <c:axId val="27919265"/>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2754464"/>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8"/>
  <sheetViews>
    <sheetView zoomScale="75" zoomScaleNormal="75" workbookViewId="0" topLeftCell="A1">
      <selection activeCell="A4" sqref="A4"/>
    </sheetView>
  </sheetViews>
  <sheetFormatPr defaultColWidth="26.28125" defaultRowHeight="12.75"/>
  <cols>
    <col min="1" max="1" width="26.00390625" style="0" customWidth="1"/>
    <col min="2" max="2" width="26.00390625" style="1" customWidth="1"/>
    <col min="3" max="16384" width="26.00390625" style="0" customWidth="1"/>
  </cols>
  <sheetData>
    <row r="1" ht="14.25">
      <c r="B1" s="1">
        <f>AVERAGE(B5:B113)</f>
        <v>0.7054054054054053</v>
      </c>
    </row>
    <row r="2" ht="14.25">
      <c r="B2" s="1">
        <f>AVERAGE(B5:B48)</f>
        <v>0.7363636363636364</v>
      </c>
    </row>
    <row r="3" ht="14.25">
      <c r="B3" s="1">
        <f>AVERAGE(B49:B107)</f>
        <v>0.6600000000000001</v>
      </c>
    </row>
    <row r="4" spans="1:9" ht="14.25">
      <c r="A4" t="s">
        <v>0</v>
      </c>
      <c r="B4" s="1" t="s">
        <v>1</v>
      </c>
      <c r="C4" t="s">
        <v>2</v>
      </c>
      <c r="D4" t="s">
        <v>3</v>
      </c>
      <c r="E4" t="s">
        <v>4</v>
      </c>
      <c r="F4" t="s">
        <v>5</v>
      </c>
      <c r="G4" t="s">
        <v>6</v>
      </c>
      <c r="H4" t="s">
        <v>7</v>
      </c>
      <c r="I4" t="s">
        <v>8</v>
      </c>
    </row>
    <row r="5" spans="1:6" ht="14.25">
      <c r="A5" t="s">
        <v>9</v>
      </c>
      <c r="B5" s="1">
        <v>0.75</v>
      </c>
      <c r="C5" t="s">
        <v>10</v>
      </c>
      <c r="D5" t="s">
        <v>11</v>
      </c>
      <c r="F5" t="s">
        <v>12</v>
      </c>
    </row>
    <row r="6" spans="1:8" ht="14.25">
      <c r="A6" t="s">
        <v>9</v>
      </c>
      <c r="B6" s="1">
        <v>0.9</v>
      </c>
      <c r="C6" t="s">
        <v>13</v>
      </c>
      <c r="D6" t="s">
        <v>11</v>
      </c>
      <c r="E6" t="s">
        <v>14</v>
      </c>
      <c r="F6" t="s">
        <v>12</v>
      </c>
      <c r="H6" t="s">
        <v>15</v>
      </c>
    </row>
    <row r="7" spans="1:8" ht="14.25">
      <c r="A7" t="s">
        <v>9</v>
      </c>
      <c r="B7" s="1">
        <v>0.9</v>
      </c>
      <c r="C7" t="s">
        <v>16</v>
      </c>
      <c r="D7" t="s">
        <v>11</v>
      </c>
      <c r="E7" t="s">
        <v>16</v>
      </c>
      <c r="F7" t="s">
        <v>17</v>
      </c>
      <c r="H7" t="s">
        <v>16</v>
      </c>
    </row>
    <row r="8" spans="1:6" ht="14.25">
      <c r="A8" t="s">
        <v>9</v>
      </c>
      <c r="B8" s="1">
        <v>0.9</v>
      </c>
      <c r="C8" t="s">
        <v>18</v>
      </c>
      <c r="D8" t="s">
        <v>11</v>
      </c>
      <c r="E8" t="s">
        <v>19</v>
      </c>
      <c r="F8" t="s">
        <v>20</v>
      </c>
    </row>
    <row r="9" spans="1:8" ht="14.25">
      <c r="A9" t="s">
        <v>9</v>
      </c>
      <c r="B9" s="1">
        <v>0.55</v>
      </c>
      <c r="C9" t="s">
        <v>21</v>
      </c>
      <c r="D9" t="s">
        <v>11</v>
      </c>
      <c r="E9" t="s">
        <v>22</v>
      </c>
      <c r="F9" t="s">
        <v>12</v>
      </c>
      <c r="H9" t="s">
        <v>23</v>
      </c>
    </row>
    <row r="10" spans="1:6" ht="14.25">
      <c r="A10" t="s">
        <v>9</v>
      </c>
      <c r="B10" s="1">
        <v>0.7</v>
      </c>
      <c r="C10" t="s">
        <v>24</v>
      </c>
      <c r="D10" t="s">
        <v>25</v>
      </c>
      <c r="E10" t="s">
        <v>26</v>
      </c>
      <c r="F10" t="s">
        <v>12</v>
      </c>
    </row>
    <row r="11" spans="1:6" ht="14.25">
      <c r="A11" t="s">
        <v>9</v>
      </c>
      <c r="B11" s="1">
        <v>0.7</v>
      </c>
      <c r="C11" t="s">
        <v>27</v>
      </c>
      <c r="D11" t="s">
        <v>25</v>
      </c>
      <c r="E11" t="s">
        <v>28</v>
      </c>
      <c r="F11" t="s">
        <v>20</v>
      </c>
    </row>
    <row r="12" spans="1:6" ht="14.25">
      <c r="A12" t="s">
        <v>9</v>
      </c>
      <c r="B12" s="1">
        <v>0.75</v>
      </c>
      <c r="C12" t="s">
        <v>29</v>
      </c>
      <c r="D12" t="s">
        <v>25</v>
      </c>
      <c r="E12" t="s">
        <v>30</v>
      </c>
      <c r="F12" t="s">
        <v>12</v>
      </c>
    </row>
    <row r="13" spans="1:6" ht="14.25">
      <c r="A13" t="s">
        <v>9</v>
      </c>
      <c r="B13" s="1">
        <v>0.75</v>
      </c>
      <c r="C13" t="s">
        <v>31</v>
      </c>
      <c r="D13" t="s">
        <v>25</v>
      </c>
      <c r="E13" t="s">
        <v>32</v>
      </c>
      <c r="F13" t="s">
        <v>20</v>
      </c>
    </row>
    <row r="14" spans="1:6" ht="14.25">
      <c r="A14" t="s">
        <v>9</v>
      </c>
      <c r="B14" s="1">
        <v>0.8</v>
      </c>
      <c r="C14" t="s">
        <v>33</v>
      </c>
      <c r="D14" t="s">
        <v>25</v>
      </c>
      <c r="E14" t="s">
        <v>34</v>
      </c>
      <c r="F14" t="s">
        <v>35</v>
      </c>
    </row>
    <row r="15" spans="1:8" ht="14.25">
      <c r="A15" t="s">
        <v>9</v>
      </c>
      <c r="B15" s="1">
        <v>0.6</v>
      </c>
      <c r="C15" t="s">
        <v>36</v>
      </c>
      <c r="D15" t="s">
        <v>25</v>
      </c>
      <c r="E15" t="s">
        <v>37</v>
      </c>
      <c r="F15" t="s">
        <v>17</v>
      </c>
      <c r="G15" t="s">
        <v>38</v>
      </c>
      <c r="H15" t="s">
        <v>39</v>
      </c>
    </row>
    <row r="16" spans="1:6" ht="14.25">
      <c r="A16" t="s">
        <v>9</v>
      </c>
      <c r="B16" s="1">
        <v>0.85</v>
      </c>
      <c r="D16" t="s">
        <v>25</v>
      </c>
      <c r="E16" t="s">
        <v>40</v>
      </c>
      <c r="F16" t="s">
        <v>12</v>
      </c>
    </row>
    <row r="17" spans="1:6" ht="14.25">
      <c r="A17" t="s">
        <v>9</v>
      </c>
      <c r="B17" s="1">
        <v>0.65</v>
      </c>
      <c r="C17" t="s">
        <v>41</v>
      </c>
      <c r="D17" t="s">
        <v>25</v>
      </c>
      <c r="E17" t="s">
        <v>42</v>
      </c>
      <c r="F17" t="s">
        <v>20</v>
      </c>
    </row>
    <row r="18" spans="1:6" ht="14.25">
      <c r="A18" t="s">
        <v>9</v>
      </c>
      <c r="B18" s="1">
        <v>0.6</v>
      </c>
      <c r="D18" t="s">
        <v>25</v>
      </c>
      <c r="F18" t="s">
        <v>12</v>
      </c>
    </row>
    <row r="19" spans="1:6" ht="14.25">
      <c r="A19" t="s">
        <v>9</v>
      </c>
      <c r="B19" s="1">
        <v>0.8</v>
      </c>
      <c r="C19" t="s">
        <v>43</v>
      </c>
      <c r="D19" t="s">
        <v>25</v>
      </c>
      <c r="E19" t="s">
        <v>44</v>
      </c>
      <c r="F19" t="s">
        <v>12</v>
      </c>
    </row>
    <row r="20" spans="1:6" ht="14.25">
      <c r="A20" t="s">
        <v>9</v>
      </c>
      <c r="B20" s="1">
        <v>0.7</v>
      </c>
      <c r="C20" t="s">
        <v>45</v>
      </c>
      <c r="D20" t="s">
        <v>25</v>
      </c>
      <c r="E20" t="s">
        <v>46</v>
      </c>
      <c r="F20" t="s">
        <v>35</v>
      </c>
    </row>
    <row r="21" spans="1:8" ht="14.25">
      <c r="A21" t="s">
        <v>9</v>
      </c>
      <c r="B21" s="1">
        <v>0.8</v>
      </c>
      <c r="C21" t="s">
        <v>47</v>
      </c>
      <c r="D21" t="s">
        <v>25</v>
      </c>
      <c r="E21" t="s">
        <v>48</v>
      </c>
      <c r="F21" t="s">
        <v>20</v>
      </c>
      <c r="H21" t="s">
        <v>49</v>
      </c>
    </row>
    <row r="22" spans="1:8" ht="14.25">
      <c r="A22" t="s">
        <v>9</v>
      </c>
      <c r="B22" s="1">
        <v>0.95</v>
      </c>
      <c r="C22" t="s">
        <v>50</v>
      </c>
      <c r="D22" t="s">
        <v>25</v>
      </c>
      <c r="E22" t="s">
        <v>51</v>
      </c>
      <c r="F22" t="s">
        <v>12</v>
      </c>
      <c r="H22" t="s">
        <v>52</v>
      </c>
    </row>
    <row r="23" spans="1:6" ht="14.25">
      <c r="A23" t="s">
        <v>9</v>
      </c>
      <c r="B23" s="1">
        <v>0.7</v>
      </c>
      <c r="C23" t="s">
        <v>53</v>
      </c>
      <c r="D23" t="s">
        <v>25</v>
      </c>
      <c r="E23" t="s">
        <v>54</v>
      </c>
      <c r="F23" t="s">
        <v>35</v>
      </c>
    </row>
    <row r="24" spans="1:6" ht="14.25">
      <c r="A24" t="s">
        <v>9</v>
      </c>
      <c r="B24" s="1">
        <v>0.6</v>
      </c>
      <c r="D24" t="s">
        <v>25</v>
      </c>
      <c r="F24" t="s">
        <v>20</v>
      </c>
    </row>
    <row r="25" spans="1:8" ht="14.25">
      <c r="A25" t="s">
        <v>9</v>
      </c>
      <c r="B25" s="1">
        <v>1</v>
      </c>
      <c r="C25" t="s">
        <v>55</v>
      </c>
      <c r="D25" t="s">
        <v>25</v>
      </c>
      <c r="E25" t="s">
        <v>56</v>
      </c>
      <c r="F25" t="s">
        <v>12</v>
      </c>
      <c r="H25" t="s">
        <v>57</v>
      </c>
    </row>
    <row r="26" spans="1:6" ht="14.25">
      <c r="A26" t="s">
        <v>9</v>
      </c>
      <c r="B26" s="1">
        <v>1</v>
      </c>
      <c r="C26" t="s">
        <v>58</v>
      </c>
      <c r="D26" t="s">
        <v>25</v>
      </c>
      <c r="E26" t="s">
        <v>59</v>
      </c>
      <c r="F26" t="s">
        <v>20</v>
      </c>
    </row>
    <row r="27" spans="1:8" ht="14.25">
      <c r="A27" t="s">
        <v>9</v>
      </c>
      <c r="B27" s="1">
        <v>0.65</v>
      </c>
      <c r="C27" t="s">
        <v>60</v>
      </c>
      <c r="D27" t="s">
        <v>25</v>
      </c>
      <c r="E27" t="s">
        <v>61</v>
      </c>
      <c r="F27" t="s">
        <v>12</v>
      </c>
      <c r="H27" t="s">
        <v>62</v>
      </c>
    </row>
    <row r="28" spans="1:6" ht="14.25">
      <c r="A28" t="s">
        <v>9</v>
      </c>
      <c r="B28" s="1">
        <v>0.65</v>
      </c>
      <c r="C28" t="s">
        <v>63</v>
      </c>
      <c r="D28" t="s">
        <v>25</v>
      </c>
      <c r="E28" t="s">
        <v>64</v>
      </c>
      <c r="F28" t="s">
        <v>35</v>
      </c>
    </row>
    <row r="29" spans="1:6" ht="14.25">
      <c r="A29" t="s">
        <v>9</v>
      </c>
      <c r="B29" s="1">
        <v>0.55</v>
      </c>
      <c r="D29" t="s">
        <v>25</v>
      </c>
      <c r="F29" t="s">
        <v>20</v>
      </c>
    </row>
    <row r="30" spans="1:8" ht="14.25">
      <c r="A30" t="s">
        <v>9</v>
      </c>
      <c r="B30" s="1">
        <v>1</v>
      </c>
      <c r="C30" t="s">
        <v>65</v>
      </c>
      <c r="D30" t="s">
        <v>25</v>
      </c>
      <c r="E30" t="s">
        <v>66</v>
      </c>
      <c r="F30" t="s">
        <v>12</v>
      </c>
      <c r="H30" t="s">
        <v>67</v>
      </c>
    </row>
    <row r="31" spans="1:6" ht="14.25">
      <c r="A31" t="s">
        <v>9</v>
      </c>
      <c r="B31" s="1">
        <v>0.55</v>
      </c>
      <c r="C31" t="s">
        <v>68</v>
      </c>
      <c r="D31" t="s">
        <v>25</v>
      </c>
      <c r="E31" t="s">
        <v>69</v>
      </c>
      <c r="F31" t="s">
        <v>35</v>
      </c>
    </row>
    <row r="32" spans="1:6" ht="14.25">
      <c r="A32" t="s">
        <v>9</v>
      </c>
      <c r="B32" s="1">
        <v>0.55</v>
      </c>
      <c r="C32" t="s">
        <v>70</v>
      </c>
      <c r="D32" t="s">
        <v>25</v>
      </c>
      <c r="E32" t="s">
        <v>71</v>
      </c>
      <c r="F32" t="s">
        <v>20</v>
      </c>
    </row>
    <row r="33" spans="1:8" ht="14.25">
      <c r="A33" t="s">
        <v>9</v>
      </c>
      <c r="B33" s="1">
        <v>0.7</v>
      </c>
      <c r="C33" t="s">
        <v>72</v>
      </c>
      <c r="D33" t="s">
        <v>25</v>
      </c>
      <c r="E33" t="s">
        <v>73</v>
      </c>
      <c r="F33" t="s">
        <v>35</v>
      </c>
      <c r="H33" t="s">
        <v>74</v>
      </c>
    </row>
    <row r="34" spans="1:8" ht="14.25">
      <c r="A34" t="s">
        <v>9</v>
      </c>
      <c r="B34" s="1">
        <v>0.55</v>
      </c>
      <c r="D34" t="s">
        <v>25</v>
      </c>
      <c r="F34" t="s">
        <v>17</v>
      </c>
      <c r="G34" t="s">
        <v>75</v>
      </c>
      <c r="H34" t="s">
        <v>76</v>
      </c>
    </row>
    <row r="35" spans="1:6" ht="14.25">
      <c r="A35" t="s">
        <v>9</v>
      </c>
      <c r="B35" s="1">
        <v>0.6</v>
      </c>
      <c r="C35" t="s">
        <v>77</v>
      </c>
      <c r="D35" t="s">
        <v>25</v>
      </c>
      <c r="F35" t="s">
        <v>12</v>
      </c>
    </row>
    <row r="36" spans="1:6" ht="14.25">
      <c r="A36" t="s">
        <v>9</v>
      </c>
      <c r="B36" s="1">
        <v>0.8</v>
      </c>
      <c r="C36" t="s">
        <v>78</v>
      </c>
      <c r="D36" t="s">
        <v>25</v>
      </c>
      <c r="E36" t="s">
        <v>79</v>
      </c>
      <c r="F36" t="s">
        <v>12</v>
      </c>
    </row>
    <row r="37" spans="1:6" ht="14.25">
      <c r="A37" t="s">
        <v>9</v>
      </c>
      <c r="B37" s="1">
        <v>0.5</v>
      </c>
      <c r="D37" t="s">
        <v>25</v>
      </c>
      <c r="E37" t="s">
        <v>64</v>
      </c>
      <c r="F37" t="s">
        <v>12</v>
      </c>
    </row>
    <row r="38" spans="1:6" ht="14.25">
      <c r="A38" t="s">
        <v>9</v>
      </c>
      <c r="B38" s="1">
        <v>0.7</v>
      </c>
      <c r="D38" t="s">
        <v>25</v>
      </c>
      <c r="F38" t="s">
        <v>20</v>
      </c>
    </row>
    <row r="39" spans="1:6" ht="14.25">
      <c r="A39" t="s">
        <v>9</v>
      </c>
      <c r="B39" s="1">
        <v>1</v>
      </c>
      <c r="C39" t="s">
        <v>80</v>
      </c>
      <c r="D39" t="s">
        <v>25</v>
      </c>
      <c r="E39" t="s">
        <v>81</v>
      </c>
      <c r="F39" t="s">
        <v>12</v>
      </c>
    </row>
    <row r="40" spans="1:6" ht="14.25">
      <c r="A40" t="s">
        <v>9</v>
      </c>
      <c r="B40" s="1">
        <v>0.7</v>
      </c>
      <c r="C40" t="s">
        <v>82</v>
      </c>
      <c r="D40" t="s">
        <v>25</v>
      </c>
      <c r="E40" t="s">
        <v>83</v>
      </c>
      <c r="F40" t="s">
        <v>12</v>
      </c>
    </row>
    <row r="41" spans="1:6" ht="14.25">
      <c r="A41" t="s">
        <v>9</v>
      </c>
      <c r="B41" s="1">
        <v>0.75</v>
      </c>
      <c r="D41" t="s">
        <v>25</v>
      </c>
      <c r="E41" t="s">
        <v>84</v>
      </c>
      <c r="F41" t="s">
        <v>12</v>
      </c>
    </row>
    <row r="42" spans="1:6" ht="14.25">
      <c r="A42" t="s">
        <v>9</v>
      </c>
      <c r="B42" s="1">
        <v>0.9</v>
      </c>
      <c r="C42" t="s">
        <v>85</v>
      </c>
      <c r="D42" t="s">
        <v>25</v>
      </c>
      <c r="E42" t="s">
        <v>64</v>
      </c>
      <c r="F42" t="s">
        <v>12</v>
      </c>
    </row>
    <row r="43" spans="1:8" ht="14.25">
      <c r="A43" t="s">
        <v>9</v>
      </c>
      <c r="B43" s="1">
        <v>0.75</v>
      </c>
      <c r="C43" t="s">
        <v>86</v>
      </c>
      <c r="D43" t="s">
        <v>25</v>
      </c>
      <c r="E43" t="s">
        <v>87</v>
      </c>
      <c r="F43" t="s">
        <v>35</v>
      </c>
      <c r="H43" t="s">
        <v>88</v>
      </c>
    </row>
    <row r="44" spans="1:6" ht="14.25">
      <c r="A44" t="s">
        <v>9</v>
      </c>
      <c r="B44" s="1">
        <v>0.55</v>
      </c>
      <c r="C44" t="s">
        <v>89</v>
      </c>
      <c r="D44" t="s">
        <v>25</v>
      </c>
      <c r="E44" t="s">
        <v>90</v>
      </c>
      <c r="F44" t="s">
        <v>12</v>
      </c>
    </row>
    <row r="45" spans="1:6" ht="14.25">
      <c r="A45" t="s">
        <v>9</v>
      </c>
      <c r="B45" s="1">
        <v>0.95</v>
      </c>
      <c r="C45" t="s">
        <v>91</v>
      </c>
      <c r="D45" t="s">
        <v>25</v>
      </c>
      <c r="E45" t="s">
        <v>92</v>
      </c>
      <c r="F45" t="s">
        <v>12</v>
      </c>
    </row>
    <row r="46" spans="1:2" ht="14.25">
      <c r="A46" t="s">
        <v>9</v>
      </c>
      <c r="B46" s="1">
        <v>0.6</v>
      </c>
    </row>
    <row r="47" spans="1:3" ht="14.25">
      <c r="A47" t="s">
        <v>9</v>
      </c>
      <c r="B47" s="1">
        <v>0.85</v>
      </c>
      <c r="C47" t="s">
        <v>93</v>
      </c>
    </row>
    <row r="48" spans="1:2" ht="14.25">
      <c r="A48" t="s">
        <v>9</v>
      </c>
      <c r="B48" s="1">
        <v>0.6</v>
      </c>
    </row>
    <row r="49" spans="1:6" ht="14.25">
      <c r="A49" t="s">
        <v>94</v>
      </c>
      <c r="B49" s="1">
        <v>0.6</v>
      </c>
      <c r="D49" t="s">
        <v>11</v>
      </c>
      <c r="F49" t="s">
        <v>12</v>
      </c>
    </row>
    <row r="50" spans="1:6" ht="14.25">
      <c r="A50" t="s">
        <v>94</v>
      </c>
      <c r="B50" s="1">
        <v>0.6</v>
      </c>
      <c r="D50" t="s">
        <v>11</v>
      </c>
      <c r="F50" t="s">
        <v>12</v>
      </c>
    </row>
    <row r="51" spans="1:6" ht="14.25">
      <c r="A51" t="s">
        <v>94</v>
      </c>
      <c r="B51" s="1">
        <v>0.75</v>
      </c>
      <c r="C51" t="s">
        <v>95</v>
      </c>
      <c r="D51" t="s">
        <v>25</v>
      </c>
      <c r="E51" t="s">
        <v>96</v>
      </c>
      <c r="F51" t="s">
        <v>35</v>
      </c>
    </row>
    <row r="52" spans="1:6" ht="14.25">
      <c r="A52" t="s">
        <v>94</v>
      </c>
      <c r="B52" s="1">
        <v>0.6</v>
      </c>
      <c r="D52" t="s">
        <v>25</v>
      </c>
      <c r="F52" t="s">
        <v>12</v>
      </c>
    </row>
    <row r="53" spans="1:8" ht="14.25">
      <c r="A53" t="s">
        <v>94</v>
      </c>
      <c r="B53" s="1">
        <v>0.5</v>
      </c>
      <c r="C53" t="s">
        <v>97</v>
      </c>
      <c r="D53" t="s">
        <v>25</v>
      </c>
      <c r="E53" t="s">
        <v>64</v>
      </c>
      <c r="F53" t="s">
        <v>17</v>
      </c>
      <c r="G53" t="s">
        <v>98</v>
      </c>
      <c r="H53" t="s">
        <v>64</v>
      </c>
    </row>
    <row r="54" spans="1:6" ht="14.25">
      <c r="A54" t="s">
        <v>94</v>
      </c>
      <c r="B54" s="1">
        <v>0.95</v>
      </c>
      <c r="D54" t="s">
        <v>25</v>
      </c>
      <c r="F54" t="s">
        <v>12</v>
      </c>
    </row>
    <row r="55" spans="1:8" ht="14.25">
      <c r="A55" t="s">
        <v>94</v>
      </c>
      <c r="B55" s="1">
        <v>0.5</v>
      </c>
      <c r="C55" t="s">
        <v>99</v>
      </c>
      <c r="D55" t="s">
        <v>25</v>
      </c>
      <c r="E55" t="s">
        <v>100</v>
      </c>
      <c r="F55" t="s">
        <v>20</v>
      </c>
      <c r="H55" t="s">
        <v>101</v>
      </c>
    </row>
    <row r="56" spans="1:5" ht="14.25">
      <c r="A56" t="s">
        <v>94</v>
      </c>
      <c r="B56" s="1">
        <v>0.55</v>
      </c>
      <c r="C56" t="s">
        <v>102</v>
      </c>
      <c r="D56" t="s">
        <v>25</v>
      </c>
      <c r="E56" t="s">
        <v>103</v>
      </c>
    </row>
    <row r="57" spans="1:6" ht="14.25">
      <c r="A57" t="s">
        <v>94</v>
      </c>
      <c r="B57" s="1">
        <v>0.85</v>
      </c>
      <c r="C57" t="s">
        <v>104</v>
      </c>
      <c r="D57" t="s">
        <v>25</v>
      </c>
      <c r="E57" t="s">
        <v>105</v>
      </c>
      <c r="F57" t="s">
        <v>35</v>
      </c>
    </row>
    <row r="58" spans="1:6" ht="14.25">
      <c r="A58" t="s">
        <v>94</v>
      </c>
      <c r="B58" s="1">
        <v>0.55</v>
      </c>
      <c r="C58" t="s">
        <v>106</v>
      </c>
      <c r="D58" t="s">
        <v>25</v>
      </c>
      <c r="E58" t="s">
        <v>64</v>
      </c>
      <c r="F58" t="s">
        <v>12</v>
      </c>
    </row>
    <row r="59" spans="1:6" ht="14.25">
      <c r="A59" t="s">
        <v>94</v>
      </c>
      <c r="B59" s="1">
        <v>1</v>
      </c>
      <c r="D59" t="s">
        <v>25</v>
      </c>
      <c r="F59" t="s">
        <v>12</v>
      </c>
    </row>
    <row r="60" spans="1:4" ht="14.25">
      <c r="A60" t="s">
        <v>94</v>
      </c>
      <c r="B60" s="1">
        <v>0.7</v>
      </c>
      <c r="D60" t="s">
        <v>25</v>
      </c>
    </row>
    <row r="61" spans="1:8" ht="14.25">
      <c r="A61" t="s">
        <v>94</v>
      </c>
      <c r="B61" s="1">
        <v>0.7</v>
      </c>
      <c r="C61" t="s">
        <v>107</v>
      </c>
      <c r="D61" t="s">
        <v>25</v>
      </c>
      <c r="E61" t="s">
        <v>108</v>
      </c>
      <c r="F61" t="s">
        <v>12</v>
      </c>
      <c r="H61" t="s">
        <v>109</v>
      </c>
    </row>
    <row r="62" spans="1:6" ht="14.25">
      <c r="A62" t="s">
        <v>94</v>
      </c>
      <c r="B62" s="1">
        <v>0.5</v>
      </c>
      <c r="C62" t="s">
        <v>110</v>
      </c>
      <c r="D62" t="s">
        <v>25</v>
      </c>
      <c r="F62" t="s">
        <v>12</v>
      </c>
    </row>
    <row r="63" spans="1:6" ht="14.25">
      <c r="A63" t="s">
        <v>94</v>
      </c>
      <c r="B63" s="1">
        <v>0.75</v>
      </c>
      <c r="D63" t="s">
        <v>25</v>
      </c>
      <c r="E63" t="s">
        <v>94</v>
      </c>
      <c r="F63" t="s">
        <v>12</v>
      </c>
    </row>
    <row r="64" spans="1:6" ht="14.25">
      <c r="A64" t="s">
        <v>94</v>
      </c>
      <c r="B64" s="1">
        <v>0.5</v>
      </c>
      <c r="C64" t="s">
        <v>111</v>
      </c>
      <c r="D64" t="s">
        <v>25</v>
      </c>
      <c r="E64" t="s">
        <v>112</v>
      </c>
      <c r="F64" t="s">
        <v>35</v>
      </c>
    </row>
    <row r="65" spans="1:6" ht="14.25">
      <c r="A65" t="s">
        <v>94</v>
      </c>
      <c r="B65" s="1">
        <v>1</v>
      </c>
      <c r="C65" t="s">
        <v>113</v>
      </c>
      <c r="D65" t="s">
        <v>25</v>
      </c>
      <c r="E65" t="s">
        <v>114</v>
      </c>
      <c r="F65" t="s">
        <v>12</v>
      </c>
    </row>
    <row r="66" spans="1:6" ht="14.25">
      <c r="A66" t="s">
        <v>94</v>
      </c>
      <c r="B66" s="1">
        <v>0.65</v>
      </c>
      <c r="C66" t="s">
        <v>115</v>
      </c>
      <c r="D66" t="s">
        <v>25</v>
      </c>
      <c r="E66" t="s">
        <v>116</v>
      </c>
      <c r="F66" t="s">
        <v>12</v>
      </c>
    </row>
    <row r="67" spans="1:6" ht="14.25">
      <c r="A67" t="s">
        <v>94</v>
      </c>
      <c r="B67" s="1">
        <v>0.6</v>
      </c>
      <c r="D67" t="s">
        <v>25</v>
      </c>
      <c r="F67" t="s">
        <v>35</v>
      </c>
    </row>
    <row r="68" spans="1:6" ht="14.25">
      <c r="A68" t="s">
        <v>94</v>
      </c>
      <c r="B68" s="1">
        <v>0.65</v>
      </c>
      <c r="C68" t="s">
        <v>117</v>
      </c>
      <c r="D68" t="s">
        <v>25</v>
      </c>
      <c r="E68" t="s">
        <v>118</v>
      </c>
      <c r="F68" t="s">
        <v>20</v>
      </c>
    </row>
    <row r="69" spans="1:6" ht="14.25">
      <c r="A69" t="s">
        <v>94</v>
      </c>
      <c r="B69" s="1">
        <v>0.65</v>
      </c>
      <c r="C69" t="s">
        <v>119</v>
      </c>
      <c r="D69" t="s">
        <v>25</v>
      </c>
      <c r="E69" t="s">
        <v>64</v>
      </c>
      <c r="F69" t="s">
        <v>12</v>
      </c>
    </row>
    <row r="70" spans="1:6" ht="14.25">
      <c r="A70" t="s">
        <v>94</v>
      </c>
      <c r="B70" s="1">
        <v>0.65</v>
      </c>
      <c r="C70" t="s">
        <v>120</v>
      </c>
      <c r="D70" t="s">
        <v>25</v>
      </c>
      <c r="E70" t="s">
        <v>121</v>
      </c>
      <c r="F70" t="s">
        <v>12</v>
      </c>
    </row>
    <row r="71" spans="1:6" ht="14.25">
      <c r="A71" t="s">
        <v>94</v>
      </c>
      <c r="B71" s="1">
        <v>0.5</v>
      </c>
      <c r="D71" t="s">
        <v>25</v>
      </c>
      <c r="F71" t="s">
        <v>12</v>
      </c>
    </row>
    <row r="72" spans="1:8" ht="14.25">
      <c r="A72" t="s">
        <v>94</v>
      </c>
      <c r="B72" s="1">
        <v>0.55</v>
      </c>
      <c r="C72" t="s">
        <v>122</v>
      </c>
      <c r="D72" t="s">
        <v>25</v>
      </c>
      <c r="E72" t="s">
        <v>123</v>
      </c>
      <c r="F72" t="s">
        <v>12</v>
      </c>
      <c r="H72" t="s">
        <v>124</v>
      </c>
    </row>
    <row r="73" spans="1:6" ht="14.25">
      <c r="A73" t="s">
        <v>94</v>
      </c>
      <c r="B73" s="1">
        <v>0.5</v>
      </c>
      <c r="C73" t="s">
        <v>125</v>
      </c>
      <c r="D73" t="s">
        <v>25</v>
      </c>
      <c r="E73" t="s">
        <v>126</v>
      </c>
      <c r="F73" t="s">
        <v>20</v>
      </c>
    </row>
    <row r="74" spans="1:6" ht="14.25">
      <c r="A74" t="s">
        <v>94</v>
      </c>
      <c r="B74" s="1">
        <v>0.8</v>
      </c>
      <c r="C74" t="s">
        <v>127</v>
      </c>
      <c r="D74" t="s">
        <v>25</v>
      </c>
      <c r="E74" t="s">
        <v>128</v>
      </c>
      <c r="F74" t="s">
        <v>35</v>
      </c>
    </row>
    <row r="75" spans="1:6" ht="14.25">
      <c r="A75" t="s">
        <v>94</v>
      </c>
      <c r="B75" s="1">
        <v>0.5</v>
      </c>
      <c r="D75" t="s">
        <v>25</v>
      </c>
      <c r="F75" t="s">
        <v>20</v>
      </c>
    </row>
    <row r="76" spans="1:6" ht="14.25">
      <c r="A76" t="s">
        <v>94</v>
      </c>
      <c r="B76" s="1">
        <v>0.6</v>
      </c>
      <c r="C76" t="s">
        <v>129</v>
      </c>
      <c r="D76" t="s">
        <v>25</v>
      </c>
      <c r="E76" t="s">
        <v>130</v>
      </c>
      <c r="F76" t="s">
        <v>20</v>
      </c>
    </row>
    <row r="77" spans="1:2" ht="14.25">
      <c r="A77" t="s">
        <v>94</v>
      </c>
      <c r="B77" s="1">
        <v>0.55</v>
      </c>
    </row>
    <row r="78" spans="1:2" ht="14.25">
      <c r="A78" t="s">
        <v>94</v>
      </c>
      <c r="B78" s="1">
        <v>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70"/>
  <sheetViews>
    <sheetView zoomScale="75" zoomScaleNormal="75" workbookViewId="0" topLeftCell="A1">
      <pane ySplit="1210" topLeftCell="A152" activePane="bottomLeft" state="split"/>
      <selection pane="topLeft" activeCell="A1" sqref="A1"/>
      <selection pane="bottomLeft" activeCell="B170" sqref="B170"/>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131</v>
      </c>
      <c r="C1" s="15"/>
      <c r="D1" s="15"/>
      <c r="E1" s="15"/>
      <c r="F1" s="15"/>
      <c r="G1" s="15"/>
      <c r="H1" s="15"/>
      <c r="I1" s="16"/>
      <c r="J1" s="15"/>
      <c r="K1" s="17"/>
      <c r="N1" s="16"/>
      <c r="O1" s="18"/>
      <c r="P1" s="15"/>
      <c r="Q1" s="19"/>
      <c r="R1" s="19"/>
      <c r="S1" s="20"/>
      <c r="T1" s="16"/>
      <c r="U1" s="15"/>
      <c r="V1" s="15"/>
      <c r="Y1" s="18">
        <f>COUNT(Y4:Y10000)</f>
        <v>52</v>
      </c>
      <c r="Z1" s="16"/>
    </row>
    <row r="2" spans="2:26" s="13" customFormat="1" ht="14.25">
      <c r="B2" s="14"/>
      <c r="C2" s="15"/>
      <c r="D2" s="15"/>
      <c r="E2" s="15"/>
      <c r="F2" s="15"/>
      <c r="G2" s="15"/>
      <c r="H2" s="15"/>
      <c r="I2" s="16"/>
      <c r="J2" s="15"/>
      <c r="K2" s="17"/>
      <c r="M2" s="15">
        <f>AVERAGE(N4:N10000)</f>
        <v>0.49693251533742333</v>
      </c>
      <c r="N2" s="16"/>
      <c r="O2" s="18"/>
      <c r="P2" s="15"/>
      <c r="Q2" s="19"/>
      <c r="R2" s="19"/>
      <c r="S2" s="20"/>
      <c r="T2" s="16"/>
      <c r="U2" s="15"/>
      <c r="V2" s="15"/>
      <c r="Y2" s="21">
        <f>1-Y3</f>
        <v>0.40384615384615385</v>
      </c>
      <c r="Z2" s="16"/>
    </row>
    <row r="3" spans="2:27" s="13" customFormat="1" ht="14.25">
      <c r="B3" s="14" t="s">
        <v>132</v>
      </c>
      <c r="C3" s="15" t="s">
        <v>9</v>
      </c>
      <c r="D3" s="15" t="s">
        <v>94</v>
      </c>
      <c r="E3" s="15" t="s">
        <v>133</v>
      </c>
      <c r="F3" s="15" t="s">
        <v>134</v>
      </c>
      <c r="G3" s="15" t="s">
        <v>135</v>
      </c>
      <c r="H3" s="15" t="s">
        <v>136</v>
      </c>
      <c r="I3" s="16" t="s">
        <v>137</v>
      </c>
      <c r="J3" s="15" t="s">
        <v>138</v>
      </c>
      <c r="K3" s="17" t="s">
        <v>139</v>
      </c>
      <c r="L3" s="13" t="s">
        <v>140</v>
      </c>
      <c r="M3" s="13" t="s">
        <v>141</v>
      </c>
      <c r="N3" s="22" t="s">
        <v>142</v>
      </c>
      <c r="O3" s="18" t="s">
        <v>140</v>
      </c>
      <c r="P3" s="15" t="s">
        <v>143</v>
      </c>
      <c r="Q3" s="19"/>
      <c r="R3" s="19"/>
      <c r="S3" s="20"/>
      <c r="T3" s="16">
        <f>AVERAGE(T4:T10000)</f>
        <v>0.0013524154005520998</v>
      </c>
      <c r="U3" s="23" t="s">
        <v>144</v>
      </c>
      <c r="V3" s="23" t="s">
        <v>145</v>
      </c>
      <c r="Y3" s="21">
        <f>AVERAGE(Y4:Y10000)</f>
        <v>0.5961538461538461</v>
      </c>
      <c r="Z3" s="16">
        <f>AVERAGE(Z4:Z10000)</f>
        <v>0.00460767791877783</v>
      </c>
      <c r="AA3" s="13" t="s">
        <v>146</v>
      </c>
    </row>
    <row r="4" spans="1:26" ht="14.25">
      <c r="A4" s="2">
        <f aca="true" t="shared" si="0" ref="A4:A7">A5-1</f>
        <v>1</v>
      </c>
      <c r="B4" s="24">
        <v>41547</v>
      </c>
      <c r="C4" s="4">
        <v>0.5778</v>
      </c>
      <c r="D4" s="4">
        <v>0.4222</v>
      </c>
      <c r="E4" s="5">
        <f aca="true" t="shared" si="1" ref="E4:E170">C4-D4</f>
        <v>0.15559999999999996</v>
      </c>
      <c r="F4" s="4">
        <v>0.678</v>
      </c>
      <c r="G4" s="4">
        <v>0.677</v>
      </c>
      <c r="H4" s="4">
        <v>0.681</v>
      </c>
      <c r="I4" s="12">
        <f aca="true" t="shared" si="2" ref="I4:I170">G4-H4</f>
        <v>-0.0040000000000000036</v>
      </c>
      <c r="J4" s="5">
        <f aca="true" t="shared" si="3" ref="J4:J24">IF(C4&gt;D4,"Higher","Lower")</f>
        <v>0</v>
      </c>
      <c r="L4" s="2">
        <f aca="true" t="shared" si="4" ref="L4:L169">IF(O4=1,"Higher","Lower")</f>
        <v>0</v>
      </c>
      <c r="M4" s="25">
        <f aca="true" t="shared" si="5" ref="M4:M24">IF(J4=L4,"Yes","No")</f>
        <v>0</v>
      </c>
      <c r="N4" s="2">
        <f aca="true" t="shared" si="6" ref="N4:N24">IF(M4="Yes",1,0)</f>
        <v>0</v>
      </c>
      <c r="O4" s="9">
        <f aca="true" t="shared" si="7" ref="O4:O169">IF(S4&gt;0,1,0)</f>
        <v>0</v>
      </c>
      <c r="Q4" s="10">
        <v>15249.8</v>
      </c>
      <c r="R4" s="10">
        <v>15072.6</v>
      </c>
      <c r="S4" s="11">
        <f aca="true" t="shared" si="8" ref="S4:S169">R4-Q4</f>
        <v>-177.1999999999989</v>
      </c>
      <c r="T4" s="12">
        <f aca="true" t="shared" si="9" ref="T4:T169">S4/Q4</f>
        <v>-0.011619824522288746</v>
      </c>
      <c r="W4" s="2">
        <f aca="true" t="shared" si="10" ref="W4:W170">IF(AND(E4&gt;0,E4&gt;0),1,0)</f>
        <v>1</v>
      </c>
      <c r="X4" s="2">
        <f aca="true" t="shared" si="11" ref="X4:X170">IF(AND(I4&gt;0,I4&gt;0),1,0)</f>
        <v>0</v>
      </c>
      <c r="Y4" s="9">
        <f aca="true" t="shared" si="12" ref="Y4:Y169">IF(SUM(W4:X4)=2,O4,"")</f>
        <v>0</v>
      </c>
      <c r="Z4" s="12">
        <f aca="true" t="shared" si="13" ref="Z4:Z169">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69">AVERAGE(N$4:N5)</f>
        <v>0.5</v>
      </c>
      <c r="Q5" s="10">
        <v>15069.3</v>
      </c>
      <c r="R5" s="10">
        <v>15237.1</v>
      </c>
      <c r="S5" s="11">
        <f t="shared" si="8"/>
        <v>167.8000000000011</v>
      </c>
      <c r="T5" s="12">
        <f t="shared" si="9"/>
        <v>0.011135221941297943</v>
      </c>
      <c r="W5" s="2">
        <f t="shared" si="10"/>
        <v>1</v>
      </c>
      <c r="X5" s="2">
        <f t="shared" si="11"/>
        <v>1</v>
      </c>
      <c r="Y5" s="9">
        <f t="shared" si="12"/>
        <v>1</v>
      </c>
      <c r="Z5" s="12">
        <f t="shared" si="13"/>
        <v>0.011135221941297943</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1</v>
      </c>
      <c r="X6" s="2">
        <f t="shared" si="11"/>
        <v>1</v>
      </c>
      <c r="Y6" s="9">
        <f t="shared" si="12"/>
        <v>1</v>
      </c>
      <c r="Z6" s="12">
        <f t="shared" si="13"/>
        <v>0.011056180365431805</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1</v>
      </c>
      <c r="X7" s="2">
        <f t="shared" si="11"/>
        <v>1</v>
      </c>
      <c r="Y7" s="9">
        <f t="shared" si="12"/>
        <v>1</v>
      </c>
      <c r="Z7" s="12">
        <f t="shared" si="13"/>
        <v>0.010973099673404194</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1</v>
      </c>
      <c r="X8" s="2">
        <f t="shared" si="11"/>
        <v>1</v>
      </c>
      <c r="Y8" s="9">
        <f t="shared" si="12"/>
        <v>1</v>
      </c>
      <c r="Z8" s="12">
        <f t="shared" si="13"/>
        <v>0.002977031575161122</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1</v>
      </c>
      <c r="X9" s="2">
        <f t="shared" si="11"/>
        <v>1</v>
      </c>
      <c r="Y9" s="9">
        <f t="shared" si="12"/>
        <v>1</v>
      </c>
      <c r="Z9" s="12">
        <f t="shared" si="13"/>
        <v>0.01594386313815003</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1</v>
      </c>
      <c r="Y10" s="9">
        <f t="shared" si="12"/>
        <v>1</v>
      </c>
      <c r="Z10" s="12">
        <f t="shared" si="13"/>
        <v>0.0033021647524488582</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1</v>
      </c>
      <c r="X11" s="2">
        <f t="shared" si="11"/>
        <v>1</v>
      </c>
      <c r="Y11" s="9">
        <f t="shared" si="12"/>
        <v>0</v>
      </c>
      <c r="Z11" s="12">
        <f t="shared" si="13"/>
        <v>-0.00028787652311592114</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1</v>
      </c>
      <c r="X12" s="2">
        <f t="shared" si="11"/>
        <v>1</v>
      </c>
      <c r="Y12" s="9">
        <f t="shared" si="12"/>
        <v>0</v>
      </c>
      <c r="Z12" s="12">
        <f t="shared" si="13"/>
        <v>-0.0008081702692978531</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1</v>
      </c>
      <c r="X13" s="2">
        <f t="shared" si="11"/>
        <v>1</v>
      </c>
      <c r="Y13" s="9">
        <f t="shared" si="12"/>
        <v>0</v>
      </c>
      <c r="Z13" s="12">
        <f t="shared" si="13"/>
        <v>-0.01710210883562825</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69">AVERAGE(N4:N14)</f>
        <v>0.6363636363636364</v>
      </c>
      <c r="W14" s="2">
        <f t="shared" si="10"/>
        <v>1</v>
      </c>
      <c r="X14" s="2">
        <f t="shared" si="11"/>
        <v>1</v>
      </c>
      <c r="Y14" s="9">
        <f t="shared" si="12"/>
        <v>1</v>
      </c>
      <c r="Z14" s="12">
        <f t="shared" si="13"/>
        <v>0.022976348538380133</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1</v>
      </c>
      <c r="X15" s="2">
        <f t="shared" si="11"/>
        <v>1</v>
      </c>
      <c r="Y15" s="9">
        <f t="shared" si="12"/>
        <v>1</v>
      </c>
      <c r="Z15" s="12">
        <f t="shared" si="13"/>
        <v>0.010137581462708193</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1</v>
      </c>
      <c r="X16" s="2">
        <f t="shared" si="11"/>
        <v>1</v>
      </c>
      <c r="Y16" s="9">
        <f t="shared" si="12"/>
        <v>0</v>
      </c>
      <c r="Z16" s="12">
        <f t="shared" si="13"/>
        <v>-0.005484748597587871</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0</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1</v>
      </c>
      <c r="X18" s="2">
        <f t="shared" si="11"/>
        <v>1</v>
      </c>
      <c r="Y18" s="9">
        <f t="shared" si="12"/>
        <v>0</v>
      </c>
      <c r="Z18" s="12">
        <f t="shared" si="13"/>
        <v>-0.0013903522587792845</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1</v>
      </c>
      <c r="X19" s="2">
        <f t="shared" si="11"/>
        <v>1</v>
      </c>
      <c r="Y19" s="9">
        <f t="shared" si="12"/>
        <v>0</v>
      </c>
      <c r="Z19" s="12">
        <f t="shared" si="13"/>
        <v>-0.02757122294342902</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1</v>
      </c>
      <c r="X20" s="2">
        <f t="shared" si="11"/>
        <v>0</v>
      </c>
      <c r="Y20" s="9">
        <f t="shared" si="12"/>
        <v>0</v>
      </c>
      <c r="Z20" s="12">
        <f t="shared" si="13"/>
        <v>0</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1</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1</v>
      </c>
      <c r="Y22" s="9">
        <f t="shared" si="12"/>
        <v>1</v>
      </c>
      <c r="Z22" s="12">
        <f t="shared" si="13"/>
        <v>0.023622091081171397</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1</v>
      </c>
      <c r="X23" s="2">
        <f t="shared" si="11"/>
        <v>1</v>
      </c>
      <c r="Y23" s="9">
        <f t="shared" si="12"/>
        <v>0</v>
      </c>
      <c r="Z23" s="12">
        <f t="shared" si="13"/>
        <v>-0.00151166647634893</v>
      </c>
    </row>
    <row r="24" spans="1:26" ht="14.25">
      <c r="A24" s="2">
        <f aca="true" t="shared" si="19" ref="A24:A164">A23+1</f>
        <v>22</v>
      </c>
      <c r="B24" s="24">
        <f aca="true" t="shared" si="20" ref="B24:B170">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1</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74</v>
      </c>
      <c r="L25" s="2">
        <f t="shared" si="4"/>
        <v>0</v>
      </c>
      <c r="M25" s="2" t="s">
        <v>74</v>
      </c>
      <c r="N25" s="2" t="s">
        <v>74</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0</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1</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0</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1</v>
      </c>
      <c r="X28" s="2">
        <f t="shared" si="11"/>
        <v>0</v>
      </c>
      <c r="Y28" s="9">
        <f t="shared" si="12"/>
        <v>0</v>
      </c>
      <c r="Z28" s="12">
        <f t="shared" si="13"/>
        <v>0</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0</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0</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74</v>
      </c>
      <c r="L31" s="2">
        <f t="shared" si="4"/>
        <v>0</v>
      </c>
      <c r="M31" s="2" t="s">
        <v>74</v>
      </c>
      <c r="N31" s="2" t="s">
        <v>74</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1</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1</v>
      </c>
      <c r="X32" s="2">
        <f t="shared" si="11"/>
        <v>1</v>
      </c>
      <c r="Y32" s="9">
        <f t="shared" si="12"/>
        <v>0</v>
      </c>
      <c r="Z32" s="12">
        <f t="shared" si="13"/>
        <v>-0.0012809587359777213</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1</v>
      </c>
      <c r="X33" s="2">
        <f t="shared" si="11"/>
        <v>0</v>
      </c>
      <c r="Y33" s="9">
        <f t="shared" si="12"/>
        <v>0</v>
      </c>
      <c r="Z33" s="12">
        <f t="shared" si="13"/>
        <v>0</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1</v>
      </c>
      <c r="X34" s="2">
        <f t="shared" si="11"/>
        <v>1</v>
      </c>
      <c r="Y34" s="9">
        <f t="shared" si="12"/>
        <v>0</v>
      </c>
      <c r="Z34" s="12">
        <f t="shared" si="13"/>
        <v>-0.0005161084359786253</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1</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1</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1</v>
      </c>
      <c r="X37" s="2">
        <f t="shared" si="11"/>
        <v>1</v>
      </c>
      <c r="Y37" s="9">
        <f t="shared" si="12"/>
        <v>1</v>
      </c>
      <c r="Z37" s="12">
        <f t="shared" si="13"/>
        <v>0.011335376785610984</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1</v>
      </c>
      <c r="X38" s="2">
        <f t="shared" si="11"/>
        <v>1</v>
      </c>
      <c r="Y38" s="9">
        <f t="shared" si="12"/>
        <v>1</v>
      </c>
      <c r="Z38" s="12">
        <f t="shared" si="13"/>
        <v>0.013290918825076624</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1</v>
      </c>
      <c r="X39" s="2">
        <f t="shared" si="11"/>
        <v>1</v>
      </c>
      <c r="Y39" s="9">
        <f t="shared" si="12"/>
        <v>0</v>
      </c>
      <c r="Z39" s="12">
        <f t="shared" si="13"/>
        <v>-0.006572702504399732</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1</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1</v>
      </c>
      <c r="X41" s="2">
        <f t="shared" si="11"/>
        <v>1</v>
      </c>
      <c r="Y41" s="9">
        <f t="shared" si="12"/>
        <v>0</v>
      </c>
      <c r="Z41" s="12">
        <f t="shared" si="13"/>
        <v>-0.0009985124202718583</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1</v>
      </c>
      <c r="Y42" s="9">
        <f t="shared" si="12"/>
        <v>1</v>
      </c>
      <c r="Z42" s="12">
        <f t="shared" si="13"/>
        <v>0.012571463542755772</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0</v>
      </c>
      <c r="Y43" s="9">
        <f t="shared" si="12"/>
        <v>0</v>
      </c>
      <c r="Z43" s="12">
        <f t="shared" si="13"/>
        <v>0</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1</v>
      </c>
      <c r="X44" s="2">
        <f t="shared" si="11"/>
        <v>1</v>
      </c>
      <c r="Y44" s="9">
        <f t="shared" si="12"/>
        <v>1</v>
      </c>
      <c r="Z44" s="12">
        <f t="shared" si="13"/>
        <v>0.004243956423299182</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0</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1</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1</v>
      </c>
      <c r="Y47" s="9">
        <f t="shared" si="12"/>
        <v>0</v>
      </c>
      <c r="Z47" s="12">
        <f t="shared" si="13"/>
        <v>0</v>
      </c>
    </row>
    <row r="48" spans="1:26" ht="14.25">
      <c r="A48" s="2">
        <f t="shared" si="19"/>
        <v>46</v>
      </c>
      <c r="B48" s="24">
        <f t="shared" si="20"/>
        <v>41862</v>
      </c>
      <c r="C48" s="4">
        <f>28/52</f>
        <v>0.5384615384615384</v>
      </c>
      <c r="D48" s="4">
        <f aca="true" t="shared" si="27" ref="D48:D170">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1</v>
      </c>
      <c r="X48" s="2">
        <f t="shared" si="11"/>
        <v>1</v>
      </c>
      <c r="Y48" s="9">
        <f t="shared" si="12"/>
        <v>1</v>
      </c>
      <c r="Z48" s="12">
        <f t="shared" si="13"/>
        <v>0.011187371665899401</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1</v>
      </c>
      <c r="X49" s="2">
        <f t="shared" si="11"/>
        <v>1</v>
      </c>
      <c r="Y49" s="9">
        <f t="shared" si="12"/>
        <v>1</v>
      </c>
      <c r="Z49" s="12">
        <f t="shared" si="13"/>
        <v>0.015339365591617575</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1</v>
      </c>
      <c r="X50" s="2">
        <f t="shared" si="11"/>
        <v>1</v>
      </c>
      <c r="Y50" s="9">
        <f t="shared" si="12"/>
        <v>1</v>
      </c>
      <c r="Z50" s="12">
        <f t="shared" si="13"/>
        <v>0.005839115547209918</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1</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1</v>
      </c>
      <c r="X52" s="2">
        <f t="shared" si="11"/>
        <v>1</v>
      </c>
      <c r="Y52" s="9">
        <f t="shared" si="12"/>
        <v>0</v>
      </c>
      <c r="Z52" s="12">
        <f t="shared" si="13"/>
        <v>-0.01077636672528989</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1</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69">AVERAGE(N4:N54)</f>
        <v>0.42857142857142855</v>
      </c>
      <c r="W54" s="2">
        <f t="shared" si="10"/>
        <v>1</v>
      </c>
      <c r="X54" s="2">
        <f t="shared" si="11"/>
        <v>0</v>
      </c>
      <c r="Y54" s="9">
        <f t="shared" si="12"/>
        <v>0</v>
      </c>
      <c r="Z54" s="12">
        <f t="shared" si="13"/>
        <v>0</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0</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1</v>
      </c>
      <c r="X56" s="2">
        <f t="shared" si="11"/>
        <v>0</v>
      </c>
      <c r="Y56" s="9">
        <f t="shared" si="12"/>
        <v>0</v>
      </c>
      <c r="Z56" s="12">
        <f t="shared" si="13"/>
        <v>0</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1</v>
      </c>
      <c r="X57" s="2">
        <f t="shared" si="11"/>
        <v>0</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1</v>
      </c>
      <c r="X58" s="2">
        <f t="shared" si="11"/>
        <v>1</v>
      </c>
      <c r="Y58" s="9">
        <f t="shared" si="12"/>
        <v>1</v>
      </c>
      <c r="Z58" s="12">
        <f t="shared" si="13"/>
        <v>0.041874821013777985</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0</v>
      </c>
      <c r="Y59" s="9">
        <f t="shared" si="12"/>
        <v>0</v>
      </c>
      <c r="Z59" s="12">
        <f t="shared" si="13"/>
        <v>0</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1</v>
      </c>
      <c r="X60" s="2">
        <f t="shared" si="11"/>
        <v>1</v>
      </c>
      <c r="Y60" s="9">
        <f t="shared" si="12"/>
        <v>1</v>
      </c>
      <c r="Z60" s="12">
        <f t="shared" si="13"/>
        <v>0.006793148383964025</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1</v>
      </c>
      <c r="X61" s="2">
        <f t="shared" si="11"/>
        <v>0</v>
      </c>
      <c r="Y61" s="9">
        <f t="shared" si="12"/>
        <v>0</v>
      </c>
      <c r="Z61" s="12">
        <f t="shared" si="13"/>
        <v>0</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0</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1</v>
      </c>
      <c r="X63" s="2">
        <f t="shared" si="11"/>
        <v>0</v>
      </c>
      <c r="Y63" s="9">
        <f t="shared" si="12"/>
        <v>0</v>
      </c>
      <c r="Z63" s="12">
        <f t="shared" si="13"/>
        <v>0</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1</v>
      </c>
      <c r="X64" s="2">
        <f t="shared" si="11"/>
        <v>0</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1</v>
      </c>
      <c r="X65" s="2">
        <f t="shared" si="11"/>
        <v>0</v>
      </c>
      <c r="Y65" s="9">
        <f t="shared" si="12"/>
        <v>0</v>
      </c>
      <c r="Z65" s="12">
        <f t="shared" si="13"/>
        <v>0</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0</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0</v>
      </c>
      <c r="Y67" s="9">
        <f t="shared" si="12"/>
        <v>0</v>
      </c>
      <c r="Z67" s="12">
        <f t="shared" si="13"/>
        <v>0</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1</v>
      </c>
      <c r="X68" s="2">
        <f t="shared" si="11"/>
        <v>0</v>
      </c>
      <c r="Y68" s="9">
        <f t="shared" si="12"/>
        <v>0</v>
      </c>
      <c r="Z68" s="12">
        <f t="shared" si="13"/>
        <v>0</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1</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1</v>
      </c>
      <c r="X70" s="2">
        <f t="shared" si="11"/>
        <v>0</v>
      </c>
      <c r="Y70" s="9">
        <f t="shared" si="12"/>
        <v>0</v>
      </c>
      <c r="Z70" s="12">
        <f t="shared" si="13"/>
        <v>0</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1</v>
      </c>
      <c r="Y71" s="9">
        <f t="shared" si="12"/>
        <v>1</v>
      </c>
      <c r="Z71" s="12">
        <f t="shared" si="13"/>
        <v>0.015370454680417355</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1</v>
      </c>
      <c r="X72" s="2">
        <f t="shared" si="11"/>
        <v>1</v>
      </c>
      <c r="Y72" s="9">
        <f t="shared" si="12"/>
        <v>0</v>
      </c>
      <c r="Z72" s="12">
        <f t="shared" si="13"/>
        <v>-0.0270334858224169</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0</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1</v>
      </c>
      <c r="X74" s="2">
        <f t="shared" si="11"/>
        <v>0</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1</v>
      </c>
      <c r="X75" s="2">
        <f t="shared" si="11"/>
        <v>1</v>
      </c>
      <c r="Y75" s="9">
        <f t="shared" si="12"/>
        <v>1</v>
      </c>
      <c r="Z75" s="12">
        <f t="shared" si="13"/>
        <v>0.006596803197756411</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1</v>
      </c>
      <c r="X76" s="2">
        <f t="shared" si="11"/>
        <v>1</v>
      </c>
      <c r="Y76" s="9">
        <f t="shared" si="12"/>
        <v>0</v>
      </c>
      <c r="Z76" s="12">
        <f t="shared" si="13"/>
        <v>-0.002526269889043159</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1</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74</v>
      </c>
      <c r="L78" s="2">
        <f t="shared" si="4"/>
        <v>0</v>
      </c>
      <c r="M78" s="2" t="s">
        <v>74</v>
      </c>
      <c r="N78" s="2" t="s">
        <v>74</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0</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70">IF(C79&gt;D79,"Higher","Lower")</f>
        <v>0</v>
      </c>
      <c r="L79" s="2">
        <f t="shared" si="4"/>
        <v>0</v>
      </c>
      <c r="M79" s="25">
        <f aca="true" t="shared" si="30" ref="M79:M169">IF(J79=L79,"Yes","No")</f>
        <v>0</v>
      </c>
      <c r="N79" s="2">
        <f aca="true" t="shared" si="31" ref="N79:N169">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1</v>
      </c>
      <c r="X79" s="2">
        <f t="shared" si="11"/>
        <v>0</v>
      </c>
      <c r="Y79" s="9">
        <f t="shared" si="12"/>
        <v>0</v>
      </c>
      <c r="Z79" s="12">
        <f t="shared" si="13"/>
        <v>0</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0</v>
      </c>
      <c r="Y80" s="9">
        <f t="shared" si="12"/>
        <v>0</v>
      </c>
      <c r="Z80" s="12">
        <f t="shared" si="13"/>
        <v>0</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1</v>
      </c>
      <c r="X81" s="2">
        <f t="shared" si="11"/>
        <v>1</v>
      </c>
      <c r="Y81" s="9">
        <f t="shared" si="12"/>
        <v>1</v>
      </c>
      <c r="Z81" s="12">
        <f t="shared" si="13"/>
        <v>0.0013807403675191287</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1</v>
      </c>
      <c r="X82" s="2">
        <f t="shared" si="11"/>
        <v>0</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1</v>
      </c>
      <c r="Y83" s="9">
        <f t="shared" si="12"/>
        <v>0</v>
      </c>
      <c r="Z83" s="12">
        <f t="shared" si="13"/>
        <v>-0.009918983078262614</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1</v>
      </c>
      <c r="X84" s="2">
        <f t="shared" si="11"/>
        <v>1</v>
      </c>
      <c r="Y84" s="9">
        <f t="shared" si="12"/>
        <v>1</v>
      </c>
      <c r="Z84" s="12">
        <f t="shared" si="13"/>
        <v>0.016112393299777806</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1</v>
      </c>
      <c r="X85" s="2">
        <f t="shared" si="11"/>
        <v>1</v>
      </c>
      <c r="Y85" s="9">
        <f t="shared" si="12"/>
        <v>0</v>
      </c>
      <c r="Z85" s="12">
        <f t="shared" si="13"/>
        <v>-0.005190417545498729</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1</v>
      </c>
      <c r="X86" s="2">
        <f t="shared" si="11"/>
        <v>0</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0</v>
      </c>
      <c r="Y87" s="9">
        <f t="shared" si="12"/>
        <v>0</v>
      </c>
      <c r="Z87" s="12">
        <f t="shared" si="13"/>
        <v>0</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1</v>
      </c>
      <c r="X88" s="2">
        <f t="shared" si="11"/>
        <v>0</v>
      </c>
      <c r="Y88" s="9">
        <f t="shared" si="12"/>
        <v>0</v>
      </c>
      <c r="Z88" s="12">
        <f t="shared" si="13"/>
        <v>0</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1</v>
      </c>
      <c r="X89" s="2">
        <f t="shared" si="11"/>
        <v>0</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0</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0</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1</v>
      </c>
      <c r="X92" s="2">
        <f t="shared" si="11"/>
        <v>0</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0</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1</v>
      </c>
      <c r="X94" s="2">
        <f t="shared" si="11"/>
        <v>0</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0</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1</v>
      </c>
      <c r="X96" s="2">
        <f t="shared" si="11"/>
        <v>1</v>
      </c>
      <c r="Y96" s="9">
        <f t="shared" si="12"/>
        <v>1</v>
      </c>
      <c r="Z96" s="12">
        <f t="shared" si="13"/>
        <v>0.02240833064907702</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1</v>
      </c>
      <c r="Y97" s="9">
        <f t="shared" si="12"/>
        <v>0</v>
      </c>
      <c r="Z97" s="12">
        <f t="shared" si="13"/>
        <v>-0.022192444225027537</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0</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1</v>
      </c>
      <c r="X99" s="2">
        <f t="shared" si="11"/>
        <v>0</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1</v>
      </c>
      <c r="X100" s="2">
        <f t="shared" si="11"/>
        <v>0</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0</v>
      </c>
      <c r="Y101" s="9">
        <f t="shared" si="12"/>
        <v>0</v>
      </c>
      <c r="Z101" s="12">
        <f t="shared" si="13"/>
        <v>0</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1</v>
      </c>
      <c r="X102" s="2">
        <f t="shared" si="11"/>
        <v>0</v>
      </c>
      <c r="Y102" s="9">
        <f t="shared" si="12"/>
        <v>0</v>
      </c>
      <c r="Z102" s="12">
        <f t="shared" si="13"/>
        <v>0</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0</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0</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0</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0</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1</v>
      </c>
      <c r="X107" s="2">
        <f t="shared" si="11"/>
        <v>0</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1</v>
      </c>
      <c r="X108" s="2">
        <f t="shared" si="11"/>
        <v>1</v>
      </c>
      <c r="Y108" s="9">
        <f t="shared" si="12"/>
        <v>1</v>
      </c>
      <c r="Z108" s="12">
        <f t="shared" si="13"/>
        <v>0.03098760188913857</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147</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1</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148</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1</v>
      </c>
      <c r="X110" s="2">
        <f t="shared" si="11"/>
        <v>0</v>
      </c>
      <c r="Y110" s="9">
        <f t="shared" si="12"/>
        <v>0</v>
      </c>
      <c r="Z110" s="12">
        <f t="shared" si="13"/>
        <v>0</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149</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1</v>
      </c>
      <c r="X111" s="2">
        <f t="shared" si="11"/>
        <v>0</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150</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1</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151</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1</v>
      </c>
      <c r="X113" s="2">
        <f t="shared" si="11"/>
        <v>0</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152</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0</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153</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1</v>
      </c>
      <c r="X115" s="2">
        <f t="shared" si="11"/>
        <v>0</v>
      </c>
      <c r="Y115" s="9">
        <f t="shared" si="12"/>
        <v>0</v>
      </c>
      <c r="Z115" s="12">
        <f t="shared" si="13"/>
        <v>0</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154</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1</v>
      </c>
      <c r="X116" s="2">
        <f t="shared" si="11"/>
        <v>1</v>
      </c>
      <c r="Y116" s="9">
        <f t="shared" si="12"/>
        <v>1</v>
      </c>
      <c r="Z116" s="12">
        <f t="shared" si="13"/>
        <v>0.00035390611922821516</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155</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1</v>
      </c>
      <c r="X117" s="2">
        <f t="shared" si="11"/>
        <v>0</v>
      </c>
      <c r="Y117" s="9">
        <f t="shared" si="12"/>
        <v>0</v>
      </c>
      <c r="Z117" s="12">
        <f t="shared" si="13"/>
        <v>0</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156</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1</v>
      </c>
      <c r="X118" s="2">
        <f t="shared" si="11"/>
        <v>0</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157</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0</v>
      </c>
      <c r="Y119" s="9">
        <f t="shared" si="12"/>
        <v>0</v>
      </c>
      <c r="Z119" s="12">
        <f t="shared" si="13"/>
        <v>0</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157</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1</v>
      </c>
      <c r="Y120" s="9">
        <f t="shared" si="12"/>
        <v>0</v>
      </c>
      <c r="Z120" s="12">
        <f t="shared" si="13"/>
        <v>-0.006720867735461168</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158</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0</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156</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1</v>
      </c>
      <c r="X122" s="2">
        <f t="shared" si="11"/>
        <v>0</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159</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0</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152</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1</v>
      </c>
      <c r="X124" s="2">
        <f t="shared" si="11"/>
        <v>1</v>
      </c>
      <c r="Y124" s="9">
        <f t="shared" si="12"/>
        <v>1</v>
      </c>
      <c r="Z124" s="12">
        <f t="shared" si="13"/>
        <v>0.01781480160312233</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160</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1</v>
      </c>
      <c r="X125" s="2">
        <f t="shared" si="11"/>
        <v>0</v>
      </c>
      <c r="Y125" s="9">
        <f t="shared" si="12"/>
        <v>0</v>
      </c>
      <c r="Z125" s="12">
        <f t="shared" si="13"/>
        <v>0</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147</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0</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160</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1</v>
      </c>
      <c r="X127" s="2">
        <f t="shared" si="11"/>
        <v>0</v>
      </c>
      <c r="Y127" s="9">
        <f t="shared" si="12"/>
        <v>0</v>
      </c>
      <c r="Z127" s="12">
        <f t="shared" si="13"/>
        <v>0</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160</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1</v>
      </c>
      <c r="X128" s="2">
        <f t="shared" si="11"/>
        <v>0</v>
      </c>
      <c r="Y128" s="9">
        <f t="shared" si="12"/>
        <v>0</v>
      </c>
      <c r="Z128" s="12">
        <f t="shared" si="13"/>
        <v>0</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156</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1</v>
      </c>
      <c r="X129" s="2">
        <f t="shared" si="11"/>
        <v>0</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161</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0</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158</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1</v>
      </c>
      <c r="X131" s="2">
        <f t="shared" si="11"/>
        <v>1</v>
      </c>
      <c r="Y131" s="9">
        <f t="shared" si="12"/>
        <v>1</v>
      </c>
      <c r="Z131" s="12">
        <f t="shared" si="13"/>
        <v>0.015010375036523074</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156</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1</v>
      </c>
      <c r="X132" s="2">
        <f t="shared" si="11"/>
        <v>1</v>
      </c>
      <c r="Y132" s="9">
        <f t="shared" si="12"/>
        <v>0</v>
      </c>
      <c r="Z132" s="12">
        <f t="shared" si="13"/>
        <v>-0.005830419751157321</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162</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0</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157</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1</v>
      </c>
      <c r="X134" s="2">
        <f t="shared" si="11"/>
        <v>1</v>
      </c>
      <c r="Y134" s="9">
        <f t="shared" si="12"/>
        <v>0</v>
      </c>
      <c r="Z134" s="12">
        <f t="shared" si="13"/>
        <v>-0.012343297044651067</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161</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0</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156</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1</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157</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1</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163</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0</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164</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1</v>
      </c>
      <c r="X139" s="2">
        <f t="shared" si="11"/>
        <v>0</v>
      </c>
      <c r="Y139" s="9">
        <f t="shared" si="12"/>
        <v>0</v>
      </c>
      <c r="Z139" s="12">
        <f t="shared" si="13"/>
        <v>0</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153</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0</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158</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1</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165</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1</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152</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1</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166</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1</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159</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0</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167</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0</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155</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1</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168</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1</v>
      </c>
      <c r="X148" s="2">
        <f t="shared" si="11"/>
        <v>1</v>
      </c>
      <c r="Y148" s="9">
        <f t="shared" si="12"/>
        <v>1</v>
      </c>
      <c r="Z148" s="12">
        <f t="shared" si="13"/>
        <v>0.014082524909462773</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162</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1</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155</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1</v>
      </c>
      <c r="X150" s="2">
        <f t="shared" si="11"/>
        <v>0</v>
      </c>
      <c r="Y150" s="9">
        <f t="shared" si="12"/>
        <v>0</v>
      </c>
      <c r="Z150" s="12">
        <f t="shared" si="13"/>
        <v>0</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148</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1</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149</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1</v>
      </c>
      <c r="X152" s="2">
        <f t="shared" si="11"/>
        <v>1</v>
      </c>
      <c r="Y152" s="9">
        <f t="shared" si="12"/>
        <v>1</v>
      </c>
      <c r="Z152" s="12">
        <f t="shared" si="13"/>
        <v>0.00013279847602298952</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169</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0</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149</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0</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170</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0</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162</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1</v>
      </c>
      <c r="X156" s="2">
        <f t="shared" si="11"/>
        <v>0</v>
      </c>
      <c r="Y156" s="9">
        <f t="shared" si="12"/>
        <v>0</v>
      </c>
      <c r="Z156" s="12">
        <f t="shared" si="13"/>
        <v>0</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148</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0</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171</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0</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172</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1</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157</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1</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173</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1</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174</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1</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150</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0</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162</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0</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158</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0</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155</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0</v>
      </c>
      <c r="Y166" s="9">
        <f t="shared" si="12"/>
        <v>0</v>
      </c>
      <c r="Z166" s="12">
        <f t="shared" si="13"/>
        <v>0</v>
      </c>
    </row>
    <row r="167" spans="1:26" ht="14.25">
      <c r="A167" s="2">
        <f aca="true" t="shared" si="32" ref="A167:A170">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158</v>
      </c>
      <c r="L167" s="2">
        <f t="shared" si="4"/>
        <v>0</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1</v>
      </c>
      <c r="X167" s="2">
        <f t="shared" si="11"/>
        <v>1</v>
      </c>
      <c r="Y167" s="9">
        <f t="shared" si="12"/>
        <v>1</v>
      </c>
      <c r="Z167" s="12">
        <f t="shared" si="13"/>
        <v>0.012312308191892754</v>
      </c>
    </row>
    <row r="168" spans="1:26"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K168" s="8" t="s">
        <v>163</v>
      </c>
      <c r="L168" s="2">
        <f t="shared" si="4"/>
        <v>0</v>
      </c>
      <c r="M168" s="25">
        <f t="shared" si="30"/>
        <v>0</v>
      </c>
      <c r="N168" s="2">
        <f t="shared" si="31"/>
        <v>0</v>
      </c>
      <c r="O168" s="9">
        <f t="shared" si="7"/>
        <v>0</v>
      </c>
      <c r="P168" s="5">
        <f t="shared" si="14"/>
        <v>0.49382716049382713</v>
      </c>
      <c r="Q168" s="10">
        <v>2210.21</v>
      </c>
      <c r="R168" s="10">
        <v>2191.95</v>
      </c>
      <c r="S168" s="11">
        <f t="shared" si="8"/>
        <v>-18.26000000000022</v>
      </c>
      <c r="T168" s="12">
        <f t="shared" si="9"/>
        <v>-0.008261658394451305</v>
      </c>
      <c r="U168" s="5">
        <f t="shared" si="16"/>
        <v>0.5454545454545454</v>
      </c>
      <c r="V168" s="5">
        <f t="shared" si="28"/>
        <v>0.49019607843137253</v>
      </c>
      <c r="W168" s="2">
        <f t="shared" si="10"/>
        <v>1</v>
      </c>
      <c r="X168" s="2">
        <f t="shared" si="11"/>
        <v>1</v>
      </c>
      <c r="Y168" s="9">
        <f t="shared" si="12"/>
        <v>0</v>
      </c>
      <c r="Z168" s="12">
        <f t="shared" si="13"/>
        <v>-0.008261658394451305</v>
      </c>
    </row>
    <row r="169" spans="1:26" ht="14.25">
      <c r="A169" s="2">
        <f t="shared" si="32"/>
        <v>167</v>
      </c>
      <c r="B169" s="24">
        <f t="shared" si="20"/>
        <v>42709</v>
      </c>
      <c r="C169" s="4">
        <f>43/83</f>
        <v>0.5180722891566265</v>
      </c>
      <c r="D169" s="4">
        <f t="shared" si="27"/>
        <v>0.4819277108433735</v>
      </c>
      <c r="E169" s="5">
        <f t="shared" si="1"/>
        <v>0.03614457831325302</v>
      </c>
      <c r="F169" s="4">
        <v>0.7023999999999999</v>
      </c>
      <c r="G169" s="4">
        <v>0.7314</v>
      </c>
      <c r="H169" s="4">
        <v>0.6713</v>
      </c>
      <c r="I169" s="12">
        <f t="shared" si="2"/>
        <v>0.06010000000000004</v>
      </c>
      <c r="J169" s="5">
        <f t="shared" si="29"/>
        <v>0</v>
      </c>
      <c r="K169" s="8" t="s">
        <v>161</v>
      </c>
      <c r="L169" s="2" t="str">
        <f t="shared" si="4"/>
        <v>Higher</v>
      </c>
      <c r="M169" s="25">
        <f t="shared" si="30"/>
        <v>0</v>
      </c>
      <c r="N169" s="2">
        <f t="shared" si="31"/>
        <v>1</v>
      </c>
      <c r="O169" s="9">
        <f t="shared" si="7"/>
        <v>1</v>
      </c>
      <c r="P169" s="5">
        <f t="shared" si="14"/>
        <v>0.49693251533742333</v>
      </c>
      <c r="Q169" s="10">
        <v>2200.65</v>
      </c>
      <c r="R169" s="10">
        <v>2259.53</v>
      </c>
      <c r="S169" s="11">
        <f t="shared" si="8"/>
        <v>58.88000000000011</v>
      </c>
      <c r="T169" s="12">
        <f t="shared" si="9"/>
        <v>0.026755731261218326</v>
      </c>
      <c r="U169" s="5">
        <f t="shared" si="16"/>
        <v>0.6363636363636364</v>
      </c>
      <c r="V169" s="5">
        <f t="shared" si="28"/>
        <v>0.5098039215686274</v>
      </c>
      <c r="W169" s="2">
        <f t="shared" si="10"/>
        <v>1</v>
      </c>
      <c r="X169" s="2">
        <f t="shared" si="11"/>
        <v>1</v>
      </c>
      <c r="Y169" s="9">
        <f t="shared" si="12"/>
        <v>1</v>
      </c>
      <c r="Z169" s="12">
        <f t="shared" si="13"/>
        <v>0.026755731261218326</v>
      </c>
    </row>
    <row r="170" spans="1:24" ht="14.25">
      <c r="A170" s="2">
        <f t="shared" si="32"/>
        <v>168</v>
      </c>
      <c r="B170" s="24">
        <f t="shared" si="20"/>
        <v>42716</v>
      </c>
      <c r="C170" s="4">
        <f>44/74</f>
        <v>0.5945945945945946</v>
      </c>
      <c r="D170" s="4">
        <f t="shared" si="27"/>
        <v>0.4054054054054054</v>
      </c>
      <c r="E170" s="5">
        <f t="shared" si="1"/>
        <v>0.18918918918918926</v>
      </c>
      <c r="F170" s="4">
        <v>0.7054</v>
      </c>
      <c r="G170" s="4">
        <v>0.7364</v>
      </c>
      <c r="H170" s="4">
        <v>0.66</v>
      </c>
      <c r="I170" s="12">
        <f t="shared" si="2"/>
        <v>0.07640000000000002</v>
      </c>
      <c r="J170" s="5">
        <f t="shared" si="29"/>
        <v>0</v>
      </c>
      <c r="K170" s="8" t="s">
        <v>159</v>
      </c>
      <c r="L170" s="2" t="s">
        <v>175</v>
      </c>
      <c r="M170" s="2" t="s">
        <v>175</v>
      </c>
      <c r="W170" s="2">
        <f t="shared" si="10"/>
        <v>1</v>
      </c>
      <c r="X170"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tabSelected="1" zoomScale="75" zoomScaleNormal="75" workbookViewId="0" topLeftCell="A1">
      <selection activeCell="G29" sqref="G29"/>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2016-12-12T01:22:42Z</dcterms:modified>
  <cp:category/>
  <cp:version/>
  <cp:contentType/>
  <cp:contentStatus/>
  <cp:revision>662</cp:revision>
</cp:coreProperties>
</file>